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655" activeTab="0"/>
  </bookViews>
  <sheets>
    <sheet name="показатели" sheetId="1" r:id="rId1"/>
    <sheet name="Лист3" sheetId="2" r:id="rId2"/>
  </sheets>
  <definedNames/>
  <calcPr fullCalcOnLoad="1"/>
</workbook>
</file>

<file path=xl/comments1.xml><?xml version="1.0" encoding="utf-8"?>
<comments xmlns="http://schemas.openxmlformats.org/spreadsheetml/2006/main">
  <authors>
    <author>ksr-2</author>
  </authors>
  <commentList>
    <comment ref="B20" authorId="0">
      <text>
        <r>
          <rPr>
            <b/>
            <sz val="9"/>
            <rFont val="Tahoma"/>
            <family val="2"/>
          </rPr>
          <t>ksr-2:</t>
        </r>
        <r>
          <rPr>
            <sz val="9"/>
            <rFont val="Tahoma"/>
            <family val="2"/>
          </rPr>
          <t xml:space="preserve">
отчет у Поповой</t>
        </r>
      </text>
    </comment>
  </commentList>
</comments>
</file>

<file path=xl/sharedStrings.xml><?xml version="1.0" encoding="utf-8"?>
<sst xmlns="http://schemas.openxmlformats.org/spreadsheetml/2006/main" count="107" uniqueCount="74">
  <si>
    <t>№ п/п</t>
  </si>
  <si>
    <t xml:space="preserve">Ответственный исполнитель </t>
  </si>
  <si>
    <t>Степень реализации мероприятий</t>
  </si>
  <si>
    <t>Степень соответствия фактически произведенных затрат запланированному уровню затрат на реализацию МП</t>
  </si>
  <si>
    <t>Эффективность реализации МП</t>
  </si>
  <si>
    <t>СРм = Мв / М</t>
  </si>
  <si>
    <t>Ссуз = Зф / Зп</t>
  </si>
  <si>
    <t xml:space="preserve">&gt; 0,90 - высокая,                                  &gt; 0,80 - средняя,                          &gt;0,70 удовлетворительная,                &lt;70 не удовлетворительная </t>
  </si>
  <si>
    <t>Наименование муниципальной программы</t>
  </si>
  <si>
    <t>количество мероприятий</t>
  </si>
  <si>
    <t>объем бюджетных ассигнований</t>
  </si>
  <si>
    <t>результаты (индикаторы)</t>
  </si>
  <si>
    <t>запланировано</t>
  </si>
  <si>
    <t>выполнено</t>
  </si>
  <si>
    <t>степень реализации</t>
  </si>
  <si>
    <t>выделено</t>
  </si>
  <si>
    <t>кассовое исполнение</t>
  </si>
  <si>
    <t>степень соответствия</t>
  </si>
  <si>
    <t>абсолютное отклонение</t>
  </si>
  <si>
    <t>общая сумма достижения показателей</t>
  </si>
  <si>
    <t>общее количество показателей</t>
  </si>
  <si>
    <t>степень достижения</t>
  </si>
  <si>
    <t>А</t>
  </si>
  <si>
    <t>В</t>
  </si>
  <si>
    <t>Администрация Чебаркульского ГО</t>
  </si>
  <si>
    <t>Профилактика правонарушений на территории Чебаркульского городского округа</t>
  </si>
  <si>
    <t>Профилактика экстремизма на территории Чебаркульского городского округа</t>
  </si>
  <si>
    <t>Обеспечение выполнения мероприятий в сфере предупреждения возникновения и развития чрезвычайных ситуаций в Чебаркульском ГО</t>
  </si>
  <si>
    <t>Профилактика терроризма, минимизации и (или) ликвидации последствий проявлений терроризма на территории Чебаркульского городского округа</t>
  </si>
  <si>
    <t>Улучшение условий и охраны труда в Чебаркульском городском округе</t>
  </si>
  <si>
    <t>Развитие муниципальной службы в Чебаркульском городском округе</t>
  </si>
  <si>
    <t xml:space="preserve">Медицинские кадры на территории Чебаркульского городского округа </t>
  </si>
  <si>
    <t>Поддержка садоводческих и/или огороднических некоммерческих товариществ, расположенных на территории Чебаркульского городского округа</t>
  </si>
  <si>
    <t>Развитие информационного общества на территории Чебаркульского городского округа</t>
  </si>
  <si>
    <t>Развитие малого и среднего предпринимательства в монопрофильном муниципальном образовании  Чебаркульский городской округ Челябинской области</t>
  </si>
  <si>
    <t>Профилактика безнадзорности и правонарушений несовершеннолетних Чебаркульского городского округа</t>
  </si>
  <si>
    <t>Молодежь Чебаркуля</t>
  </si>
  <si>
    <t>Противодействие незаконному обороту и потреблению наркотиков и их прекурсоров</t>
  </si>
  <si>
    <t>Природоохранные мероприятия оздоровления экологической обстановки на территории Чебаркульского городского округа</t>
  </si>
  <si>
    <t>Управление образования</t>
  </si>
  <si>
    <t xml:space="preserve">Развитие образования в Чебаркульском городском округе </t>
  </si>
  <si>
    <t xml:space="preserve">Поддержка и развитие дошкольного образования в Чебаркульском городском округе </t>
  </si>
  <si>
    <t>Управление социальной защиты населения</t>
  </si>
  <si>
    <t xml:space="preserve">О социальной поддержке населения муниципального образования «Чебаркульский городской округ» </t>
  </si>
  <si>
    <t>Крепкая семья</t>
  </si>
  <si>
    <t>Доступная среда</t>
  </si>
  <si>
    <t>Поддержка социально ориентированных некоммерческих организаций Чебаркульского ГО</t>
  </si>
  <si>
    <t>Управление культуры</t>
  </si>
  <si>
    <t>Развитие культуры в муниципальном образовании «Чебаркульский городской округ»</t>
  </si>
  <si>
    <t>Создание условий для развития туризма на территории Чебаркульского городского округа</t>
  </si>
  <si>
    <t>Финансовое управление</t>
  </si>
  <si>
    <t>Управление муниципальными финансами и муниципальным долгом Чебаркульского ГО</t>
  </si>
  <si>
    <t>Управление муниципальной собственности</t>
  </si>
  <si>
    <t>Обеспечение доступным и комфортным жильем граждан РФ в Чебаркульском ГО</t>
  </si>
  <si>
    <t>Эффективное управление муниципальной собственностью Чебаркульского ГО</t>
  </si>
  <si>
    <t>Управление жилищно-коммунального хозяйства</t>
  </si>
  <si>
    <t>Благоустройство территории Чебаркульского ГО</t>
  </si>
  <si>
    <t>Повышение безопасности дорожного движения и создание безопасных условий передвижения пешеходов в Чебаркульском городской округ</t>
  </si>
  <si>
    <t>Модернизация объектов коммунальной инфраструктуры на территории Чебаркульского ГО</t>
  </si>
  <si>
    <t>Повышение энергетической эффективности экономики Чебаркульского городского округа и сокращение энергетических издержек в бюджетном секторе</t>
  </si>
  <si>
    <t>Формирование современной городской среды на территории Чебаркульского городского округа</t>
  </si>
  <si>
    <t>Управление по физической культуре и спорту</t>
  </si>
  <si>
    <t>Развитие физической культуры и спорта в муниципальном образовании «Чебаркульский городской округ»</t>
  </si>
  <si>
    <t>всего</t>
  </si>
  <si>
    <t xml:space="preserve">Степень достижения целей и решения задач </t>
  </si>
  <si>
    <t>Эффетивность деятельности ответственного исполнителя</t>
  </si>
  <si>
    <t>количество показателей</t>
  </si>
  <si>
    <t>общая сумма  степени достижения показателей</t>
  </si>
  <si>
    <t>ЭДО=СДкр/К</t>
  </si>
  <si>
    <t>эффективность деятельности</t>
  </si>
  <si>
    <t>высокая</t>
  </si>
  <si>
    <t>Оценка эффективности реализации муниципальных программ за 2021 год</t>
  </si>
  <si>
    <t>средняя</t>
  </si>
  <si>
    <t>финансирование не предусмотрено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</si>
</sst>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0.0000"/>
  </numFmts>
  <fonts count="49">
    <font>
      <sz val="11"/>
      <name val="Calibri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theme="1"/>
      </right>
      <top style="medium"/>
      <bottom style="thin">
        <color theme="1"/>
      </bottom>
    </border>
    <border>
      <left style="thin">
        <color theme="1"/>
      </left>
      <right style="thin">
        <color theme="1"/>
      </right>
      <top style="medium"/>
      <bottom/>
    </border>
    <border>
      <left style="thin">
        <color theme="1"/>
      </left>
      <right style="thin">
        <color theme="1"/>
      </right>
      <top style="medium"/>
      <bottom style="thin">
        <color theme="1"/>
      </bottom>
    </border>
    <border>
      <left style="thin">
        <color theme="1"/>
      </left>
      <right style="medium"/>
      <top style="medium"/>
      <bottom style="thin">
        <color theme="1"/>
      </bottom>
    </border>
    <border>
      <left style="medium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medium"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medium"/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thin">
        <color theme="1"/>
      </right>
      <top/>
      <bottom style="medium"/>
    </border>
    <border>
      <left style="thin">
        <color theme="1"/>
      </left>
      <right style="medium"/>
      <top style="thin">
        <color theme="1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>
        <color theme="1"/>
      </right>
      <top style="medium"/>
      <bottom style="thin">
        <color theme="1"/>
      </bottom>
    </border>
    <border>
      <left style="medium"/>
      <right style="thin"/>
      <top style="thin"/>
      <bottom style="thin"/>
    </border>
    <border>
      <left style="thin">
        <color theme="1"/>
      </left>
      <right style="medium"/>
      <top style="thin">
        <color theme="1"/>
      </top>
      <bottom style="thin"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/>
      <top style="thin">
        <color theme="1"/>
      </top>
      <bottom/>
    </border>
    <border>
      <left style="thin"/>
      <right style="thin"/>
      <top style="thin"/>
      <bottom/>
    </border>
    <border>
      <left style="thin">
        <color theme="1"/>
      </left>
      <right style="medium"/>
      <top/>
      <bottom/>
    </border>
    <border>
      <left/>
      <right style="thin"/>
      <top style="thin"/>
      <bottom style="thin"/>
    </border>
    <border>
      <left style="medium"/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medium"/>
      <top/>
      <bottom style="thin">
        <color theme="1"/>
      </bottom>
    </border>
    <border>
      <left/>
      <right style="thin">
        <color theme="1"/>
      </right>
      <top style="thin">
        <color theme="1"/>
      </top>
      <bottom style="medium"/>
    </border>
    <border>
      <left style="thin">
        <color theme="1"/>
      </left>
      <right/>
      <top style="thin">
        <color theme="1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>
        <color theme="1"/>
      </right>
      <top style="medium"/>
      <bottom/>
    </border>
    <border>
      <left style="thin">
        <color theme="1"/>
      </left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>
        <color theme="1"/>
      </left>
      <right style="medium"/>
      <top style="thin"/>
      <bottom style="thin"/>
    </border>
    <border>
      <left style="thin">
        <color theme="1"/>
      </left>
      <right style="medium"/>
      <top/>
      <bottom style="thin"/>
    </border>
    <border>
      <left style="thin"/>
      <right style="thin"/>
      <top/>
      <bottom/>
    </border>
    <border>
      <left/>
      <right/>
      <top style="thin">
        <color theme="1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7" fillId="0" borderId="11" xfId="0" applyFon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8" fillId="0" borderId="12" xfId="0" applyFont="1" applyFill="1" applyBorder="1" applyAlignment="1" applyProtection="1">
      <alignment horizontal="center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/>
    </xf>
    <xf numFmtId="3" fontId="8" fillId="0" borderId="15" xfId="0" applyNumberFormat="1" applyFont="1" applyFill="1" applyBorder="1" applyAlignment="1">
      <alignment horizontal="center" vertical="top" wrapText="1"/>
    </xf>
    <xf numFmtId="2" fontId="8" fillId="0" borderId="16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 vertical="top" wrapText="1"/>
    </xf>
    <xf numFmtId="2" fontId="8" fillId="0" borderId="15" xfId="0" applyNumberFormat="1" applyFont="1" applyFill="1" applyBorder="1" applyAlignment="1">
      <alignment horizontal="center"/>
    </xf>
    <xf numFmtId="165" fontId="8" fillId="0" borderId="16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justify" vertical="top" wrapText="1"/>
    </xf>
    <xf numFmtId="0" fontId="7" fillId="0" borderId="19" xfId="0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4" fontId="7" fillId="0" borderId="19" xfId="0" applyNumberFormat="1" applyFont="1" applyFill="1" applyBorder="1" applyAlignment="1">
      <alignment horizontal="center" wrapText="1"/>
    </xf>
    <xf numFmtId="2" fontId="5" fillId="0" borderId="19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165" fontId="7" fillId="0" borderId="19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165" fontId="7" fillId="0" borderId="22" xfId="0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justify" vertical="top" wrapText="1"/>
    </xf>
    <xf numFmtId="0" fontId="7" fillId="0" borderId="25" xfId="0" applyFont="1" applyFill="1" applyBorder="1" applyAlignment="1">
      <alignment horizontal="center" wrapText="1"/>
    </xf>
    <xf numFmtId="2" fontId="7" fillId="0" borderId="25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 wrapText="1"/>
    </xf>
    <xf numFmtId="2" fontId="5" fillId="0" borderId="25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2" fontId="7" fillId="0" borderId="26" xfId="0" applyNumberFormat="1" applyFont="1" applyFill="1" applyBorder="1" applyAlignment="1">
      <alignment horizontal="center"/>
    </xf>
    <xf numFmtId="165" fontId="7" fillId="0" borderId="25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vertical="top" wrapText="1"/>
    </xf>
    <xf numFmtId="0" fontId="8" fillId="0" borderId="30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164" fontId="8" fillId="0" borderId="16" xfId="58" applyFont="1" applyFill="1" applyBorder="1" applyAlignment="1">
      <alignment vertical="top" wrapText="1"/>
    </xf>
    <xf numFmtId="0" fontId="7" fillId="0" borderId="17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justify" vertical="top" wrapText="1"/>
    </xf>
    <xf numFmtId="4" fontId="5" fillId="0" borderId="19" xfId="0" applyNumberFormat="1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left"/>
    </xf>
    <xf numFmtId="165" fontId="7" fillId="0" borderId="33" xfId="0" applyNumberFormat="1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2" fontId="7" fillId="0" borderId="34" xfId="0" applyNumberFormat="1" applyFont="1" applyFill="1" applyBorder="1" applyAlignment="1">
      <alignment horizontal="center"/>
    </xf>
    <xf numFmtId="4" fontId="5" fillId="0" borderId="34" xfId="0" applyNumberFormat="1" applyFont="1" applyFill="1" applyBorder="1" applyAlignment="1">
      <alignment horizontal="center" wrapText="1"/>
    </xf>
    <xf numFmtId="2" fontId="5" fillId="0" borderId="34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1" fontId="5" fillId="0" borderId="35" xfId="0" applyNumberFormat="1" applyFont="1" applyFill="1" applyBorder="1" applyAlignment="1">
      <alignment horizontal="center"/>
    </xf>
    <xf numFmtId="2" fontId="7" fillId="0" borderId="36" xfId="0" applyNumberFormat="1" applyFont="1" applyFill="1" applyBorder="1" applyAlignment="1">
      <alignment horizontal="center"/>
    </xf>
    <xf numFmtId="0" fontId="7" fillId="0" borderId="37" xfId="0" applyFont="1" applyFill="1" applyBorder="1" applyAlignment="1">
      <alignment horizontal="left"/>
    </xf>
    <xf numFmtId="165" fontId="7" fillId="0" borderId="38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 vertical="top" wrapText="1"/>
    </xf>
    <xf numFmtId="4" fontId="8" fillId="0" borderId="40" xfId="0" applyNumberFormat="1" applyFont="1" applyFill="1" applyBorder="1" applyAlignment="1">
      <alignment horizontal="left"/>
    </xf>
    <xf numFmtId="3" fontId="11" fillId="0" borderId="40" xfId="0" applyNumberFormat="1" applyFont="1" applyFill="1" applyBorder="1" applyAlignment="1">
      <alignment horizontal="center"/>
    </xf>
    <xf numFmtId="2" fontId="8" fillId="0" borderId="40" xfId="0" applyNumberFormat="1" applyFont="1" applyFill="1" applyBorder="1" applyAlignment="1">
      <alignment horizontal="center"/>
    </xf>
    <xf numFmtId="2" fontId="8" fillId="0" borderId="41" xfId="0" applyNumberFormat="1" applyFont="1" applyFill="1" applyBorder="1" applyAlignment="1">
      <alignment horizontal="center"/>
    </xf>
    <xf numFmtId="165" fontId="8" fillId="0" borderId="40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horizontal="left"/>
    </xf>
    <xf numFmtId="165" fontId="7" fillId="0" borderId="43" xfId="0" applyNumberFormat="1" applyFont="1" applyFill="1" applyBorder="1" applyAlignment="1">
      <alignment horizontal="center"/>
    </xf>
    <xf numFmtId="1" fontId="5" fillId="0" borderId="44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10" fillId="0" borderId="27" xfId="0" applyFont="1" applyFill="1" applyBorder="1" applyAlignment="1">
      <alignment horizontal="left" wrapText="1"/>
    </xf>
    <xf numFmtId="3" fontId="8" fillId="0" borderId="29" xfId="0" applyNumberFormat="1" applyFont="1" applyFill="1" applyBorder="1" applyAlignment="1">
      <alignment horizontal="center"/>
    </xf>
    <xf numFmtId="2" fontId="8" fillId="0" borderId="29" xfId="0" applyNumberFormat="1" applyFont="1" applyFill="1" applyBorder="1" applyAlignment="1">
      <alignment horizontal="center"/>
    </xf>
    <xf numFmtId="4" fontId="8" fillId="0" borderId="29" xfId="0" applyNumberFormat="1" applyFont="1" applyFill="1" applyBorder="1" applyAlignment="1">
      <alignment horizontal="center"/>
    </xf>
    <xf numFmtId="0" fontId="7" fillId="0" borderId="45" xfId="0" applyFont="1" applyFill="1" applyBorder="1" applyAlignment="1">
      <alignment horizontal="left"/>
    </xf>
    <xf numFmtId="165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wrapText="1"/>
    </xf>
    <xf numFmtId="166" fontId="7" fillId="0" borderId="10" xfId="0" applyNumberFormat="1" applyFont="1" applyFill="1" applyBorder="1" applyAlignment="1">
      <alignment horizontal="center"/>
    </xf>
    <xf numFmtId="0" fontId="10" fillId="0" borderId="46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 wrapText="1"/>
    </xf>
    <xf numFmtId="2" fontId="5" fillId="0" borderId="12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/>
    </xf>
    <xf numFmtId="1" fontId="8" fillId="0" borderId="29" xfId="0" applyNumberFormat="1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center" vertical="top" wrapText="1"/>
    </xf>
    <xf numFmtId="164" fontId="8" fillId="0" borderId="15" xfId="58" applyFont="1" applyFill="1" applyBorder="1" applyAlignment="1">
      <alignment vertical="top" wrapText="1"/>
    </xf>
    <xf numFmtId="2" fontId="7" fillId="0" borderId="15" xfId="0" applyNumberFormat="1" applyFont="1" applyFill="1" applyBorder="1" applyAlignment="1">
      <alignment horizontal="center"/>
    </xf>
    <xf numFmtId="165" fontId="8" fillId="0" borderId="15" xfId="0" applyNumberFormat="1" applyFont="1" applyFill="1" applyBorder="1" applyAlignment="1">
      <alignment horizontal="center"/>
    </xf>
    <xf numFmtId="0" fontId="7" fillId="0" borderId="48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/>
    </xf>
    <xf numFmtId="0" fontId="8" fillId="0" borderId="49" xfId="0" applyFont="1" applyFill="1" applyBorder="1" applyAlignment="1">
      <alignment horizontal="center" vertical="top" wrapText="1"/>
    </xf>
    <xf numFmtId="0" fontId="8" fillId="0" borderId="50" xfId="0" applyFont="1" applyFill="1" applyBorder="1" applyAlignment="1">
      <alignment vertical="top" wrapText="1"/>
    </xf>
    <xf numFmtId="0" fontId="8" fillId="0" borderId="50" xfId="0" applyFont="1" applyFill="1" applyBorder="1" applyAlignment="1">
      <alignment horizontal="center" vertical="top" wrapText="1"/>
    </xf>
    <xf numFmtId="2" fontId="8" fillId="0" borderId="50" xfId="0" applyNumberFormat="1" applyFont="1" applyFill="1" applyBorder="1" applyAlignment="1">
      <alignment horizontal="center"/>
    </xf>
    <xf numFmtId="164" fontId="8" fillId="0" borderId="40" xfId="58" applyFont="1" applyFill="1" applyBorder="1" applyAlignment="1">
      <alignment vertical="top" wrapText="1"/>
    </xf>
    <xf numFmtId="0" fontId="8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left"/>
    </xf>
    <xf numFmtId="2" fontId="10" fillId="0" borderId="10" xfId="0" applyNumberFormat="1" applyFont="1" applyFill="1" applyBorder="1" applyAlignment="1">
      <alignment horizontal="center"/>
    </xf>
    <xf numFmtId="0" fontId="7" fillId="0" borderId="52" xfId="0" applyFont="1" applyFill="1" applyBorder="1" applyAlignment="1">
      <alignment horizontal="left"/>
    </xf>
    <xf numFmtId="0" fontId="7" fillId="0" borderId="53" xfId="0" applyFont="1" applyFill="1" applyBorder="1" applyAlignment="1">
      <alignment horizontal="left"/>
    </xf>
    <xf numFmtId="0" fontId="12" fillId="0" borderId="24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3" fontId="12" fillId="0" borderId="25" xfId="0" applyNumberFormat="1" applyFont="1" applyFill="1" applyBorder="1" applyAlignment="1">
      <alignment horizontal="center"/>
    </xf>
    <xf numFmtId="2" fontId="12" fillId="0" borderId="25" xfId="0" applyNumberFormat="1" applyFont="1" applyFill="1" applyBorder="1" applyAlignment="1">
      <alignment horizontal="center"/>
    </xf>
    <xf numFmtId="4" fontId="12" fillId="0" borderId="25" xfId="0" applyNumberFormat="1" applyFont="1" applyFill="1" applyBorder="1" applyAlignment="1">
      <alignment horizontal="center"/>
    </xf>
    <xf numFmtId="4" fontId="12" fillId="0" borderId="44" xfId="0" applyNumberFormat="1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 horizontal="center"/>
    </xf>
    <xf numFmtId="165" fontId="3" fillId="0" borderId="43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justify"/>
    </xf>
    <xf numFmtId="0" fontId="3" fillId="0" borderId="0" xfId="0" applyFont="1" applyFill="1" applyAlignment="1">
      <alignment/>
    </xf>
    <xf numFmtId="0" fontId="7" fillId="0" borderId="40" xfId="0" applyFont="1" applyFill="1" applyBorder="1" applyAlignment="1">
      <alignment horizontal="justify" vertical="top" wrapText="1"/>
    </xf>
    <xf numFmtId="0" fontId="7" fillId="0" borderId="40" xfId="0" applyFont="1" applyFill="1" applyBorder="1" applyAlignment="1">
      <alignment horizontal="center"/>
    </xf>
    <xf numFmtId="2" fontId="7" fillId="0" borderId="40" xfId="0" applyNumberFormat="1" applyFont="1" applyFill="1" applyBorder="1" applyAlignment="1">
      <alignment horizontal="center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 locked="0"/>
    </xf>
    <xf numFmtId="0" fontId="5" fillId="0" borderId="31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top" wrapText="1"/>
      <protection locked="0"/>
    </xf>
    <xf numFmtId="0" fontId="5" fillId="0" borderId="29" xfId="0" applyFont="1" applyFill="1" applyBorder="1" applyAlignment="1" applyProtection="1">
      <alignment horizontal="center" vertical="top" wrapText="1"/>
      <protection locked="0"/>
    </xf>
    <xf numFmtId="0" fontId="5" fillId="0" borderId="45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5" fillId="0" borderId="54" xfId="0" applyFont="1" applyFill="1" applyBorder="1" applyAlignment="1" applyProtection="1">
      <alignment horizontal="center" vertical="center" wrapText="1"/>
      <protection locked="0"/>
    </xf>
    <xf numFmtId="0" fontId="5" fillId="0" borderId="50" xfId="0" applyFont="1" applyFill="1" applyBorder="1" applyAlignment="1" applyProtection="1">
      <alignment horizontal="center" vertical="center" wrapText="1"/>
      <protection locked="0"/>
    </xf>
    <xf numFmtId="4" fontId="7" fillId="0" borderId="23" xfId="0" applyNumberFormat="1" applyFont="1" applyFill="1" applyBorder="1" applyAlignment="1">
      <alignment horizontal="center" vertical="center" wrapText="1"/>
    </xf>
    <xf numFmtId="4" fontId="7" fillId="0" borderId="55" xfId="0" applyNumberFormat="1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219075</xdr:colOff>
      <xdr:row>4</xdr:row>
      <xdr:rowOff>381000</xdr:rowOff>
    </xdr:from>
    <xdr:to>
      <xdr:col>15</xdr:col>
      <xdr:colOff>1762125</xdr:colOff>
      <xdr:row>6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0" y="1123950"/>
          <a:ext cx="1543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4</xdr:row>
      <xdr:rowOff>19050</xdr:rowOff>
    </xdr:from>
    <xdr:to>
      <xdr:col>4</xdr:col>
      <xdr:colOff>504825</xdr:colOff>
      <xdr:row>4</xdr:row>
      <xdr:rowOff>361950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762000"/>
          <a:ext cx="2057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zoomScale="90" zoomScaleNormal="90" zoomScalePageLayoutView="0" workbookViewId="0" topLeftCell="A1">
      <selection activeCell="A20" sqref="A20:IV20"/>
    </sheetView>
  </sheetViews>
  <sheetFormatPr defaultColWidth="9.140625" defaultRowHeight="15"/>
  <cols>
    <col min="1" max="1" width="3.7109375" style="135" bestFit="1" customWidth="1"/>
    <col min="2" max="2" width="53.421875" style="136" customWidth="1"/>
    <col min="3" max="3" width="13.140625" style="136" customWidth="1"/>
    <col min="4" max="4" width="12.57421875" style="136" customWidth="1"/>
    <col min="5" max="5" width="13.28125" style="136" customWidth="1"/>
    <col min="6" max="6" width="18.8515625" style="136" customWidth="1"/>
    <col min="7" max="7" width="17.28125" style="136" customWidth="1"/>
    <col min="8" max="8" width="13.28125" style="136" customWidth="1"/>
    <col min="9" max="9" width="15.57421875" style="136" customWidth="1"/>
    <col min="10" max="10" width="12.421875" style="137" customWidth="1"/>
    <col min="11" max="11" width="12.00390625" style="137" customWidth="1"/>
    <col min="12" max="12" width="15.00390625" style="137" customWidth="1"/>
    <col min="13" max="13" width="10.140625" style="137" customWidth="1"/>
    <col min="14" max="14" width="9.57421875" style="137" customWidth="1"/>
    <col min="15" max="15" width="10.7109375" style="137" customWidth="1"/>
    <col min="16" max="16" width="28.421875" style="137" customWidth="1"/>
    <col min="17" max="17" width="14.00390625" style="139" customWidth="1"/>
    <col min="18" max="16384" width="9.00390625" style="1" bestFit="1" customWidth="1"/>
  </cols>
  <sheetData>
    <row r="1" spans="1:17" s="6" customFormat="1" ht="8.25" customHeight="1">
      <c r="A1" s="2"/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5"/>
    </row>
    <row r="2" spans="1:17" s="6" customFormat="1" ht="18.75">
      <c r="A2" s="143" t="s">
        <v>71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</row>
    <row r="3" spans="1:17" s="6" customFormat="1" ht="6" customHeight="1" thickBot="1">
      <c r="A3" s="2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5"/>
    </row>
    <row r="4" spans="1:17" s="6" customFormat="1" ht="25.5" customHeight="1">
      <c r="A4" s="145" t="s">
        <v>0</v>
      </c>
      <c r="B4" s="147" t="s">
        <v>1</v>
      </c>
      <c r="C4" s="149" t="s">
        <v>64</v>
      </c>
      <c r="D4" s="149"/>
      <c r="E4" s="149"/>
      <c r="F4" s="149" t="s">
        <v>3</v>
      </c>
      <c r="G4" s="149"/>
      <c r="H4" s="149"/>
      <c r="I4" s="149"/>
      <c r="J4" s="149" t="s">
        <v>2</v>
      </c>
      <c r="K4" s="149"/>
      <c r="L4" s="149"/>
      <c r="M4" s="149" t="s">
        <v>65</v>
      </c>
      <c r="N4" s="149"/>
      <c r="O4" s="149"/>
      <c r="P4" s="150" t="s">
        <v>4</v>
      </c>
      <c r="Q4" s="151"/>
    </row>
    <row r="5" spans="1:17" s="6" customFormat="1" ht="30.75" customHeight="1">
      <c r="A5" s="146"/>
      <c r="B5" s="148"/>
      <c r="C5" s="154"/>
      <c r="D5" s="154"/>
      <c r="E5" s="154"/>
      <c r="F5" s="154" t="s">
        <v>6</v>
      </c>
      <c r="G5" s="154"/>
      <c r="H5" s="154"/>
      <c r="I5" s="154"/>
      <c r="J5" s="152" t="s">
        <v>5</v>
      </c>
      <c r="K5" s="152"/>
      <c r="L5" s="152"/>
      <c r="M5" s="155" t="s">
        <v>68</v>
      </c>
      <c r="N5" s="155"/>
      <c r="O5" s="155"/>
      <c r="P5" s="156"/>
      <c r="Q5" s="153" t="s">
        <v>7</v>
      </c>
    </row>
    <row r="6" spans="1:17" s="6" customFormat="1" ht="15" customHeight="1">
      <c r="A6" s="146"/>
      <c r="B6" s="148" t="s">
        <v>8</v>
      </c>
      <c r="C6" s="154" t="s">
        <v>11</v>
      </c>
      <c r="D6" s="154"/>
      <c r="E6" s="154"/>
      <c r="F6" s="154" t="s">
        <v>10</v>
      </c>
      <c r="G6" s="154"/>
      <c r="H6" s="154"/>
      <c r="I6" s="154"/>
      <c r="J6" s="152" t="s">
        <v>9</v>
      </c>
      <c r="K6" s="152"/>
      <c r="L6" s="152"/>
      <c r="M6" s="7"/>
      <c r="N6" s="7"/>
      <c r="O6" s="8"/>
      <c r="P6" s="157"/>
      <c r="Q6" s="153"/>
    </row>
    <row r="7" spans="1:17" s="6" customFormat="1" ht="45" customHeight="1">
      <c r="A7" s="146"/>
      <c r="B7" s="148"/>
      <c r="C7" s="9" t="s">
        <v>19</v>
      </c>
      <c r="D7" s="9" t="s">
        <v>20</v>
      </c>
      <c r="E7" s="9" t="s">
        <v>21</v>
      </c>
      <c r="F7" s="9" t="s">
        <v>15</v>
      </c>
      <c r="G7" s="9" t="s">
        <v>16</v>
      </c>
      <c r="H7" s="10" t="s">
        <v>17</v>
      </c>
      <c r="I7" s="10" t="s">
        <v>18</v>
      </c>
      <c r="J7" s="9" t="s">
        <v>12</v>
      </c>
      <c r="K7" s="9" t="s">
        <v>13</v>
      </c>
      <c r="L7" s="9" t="s">
        <v>14</v>
      </c>
      <c r="M7" s="9" t="s">
        <v>67</v>
      </c>
      <c r="N7" s="9" t="s">
        <v>66</v>
      </c>
      <c r="O7" s="11" t="s">
        <v>69</v>
      </c>
      <c r="P7" s="158"/>
      <c r="Q7" s="153"/>
    </row>
    <row r="8" spans="1:17" s="6" customFormat="1" ht="15.75" thickBot="1">
      <c r="A8" s="12" t="s">
        <v>22</v>
      </c>
      <c r="B8" s="13" t="s">
        <v>23</v>
      </c>
      <c r="C8" s="14">
        <v>11</v>
      </c>
      <c r="D8" s="14">
        <v>12</v>
      </c>
      <c r="E8" s="14">
        <v>13</v>
      </c>
      <c r="F8" s="14">
        <v>4</v>
      </c>
      <c r="G8" s="14">
        <v>5</v>
      </c>
      <c r="H8" s="15">
        <v>6</v>
      </c>
      <c r="I8" s="15">
        <v>7</v>
      </c>
      <c r="J8" s="13">
        <v>1</v>
      </c>
      <c r="K8" s="13">
        <v>2</v>
      </c>
      <c r="L8" s="14">
        <v>3</v>
      </c>
      <c r="M8" s="14">
        <v>8</v>
      </c>
      <c r="N8" s="14">
        <v>9</v>
      </c>
      <c r="O8" s="14">
        <v>10</v>
      </c>
      <c r="P8" s="16">
        <v>14</v>
      </c>
      <c r="Q8" s="17">
        <v>15</v>
      </c>
    </row>
    <row r="9" spans="1:17" s="26" customFormat="1" ht="15.75" thickBot="1">
      <c r="A9" s="18"/>
      <c r="B9" s="19" t="s">
        <v>24</v>
      </c>
      <c r="C9" s="20">
        <f>SUM(C10:C21)</f>
        <v>80.27</v>
      </c>
      <c r="D9" s="20">
        <f>SUM(D10:D21)</f>
        <v>82</v>
      </c>
      <c r="E9" s="21">
        <f>C9/D9</f>
        <v>0.9789024390243902</v>
      </c>
      <c r="F9" s="22">
        <f>SUM(F10:F21)</f>
        <v>11549052.07</v>
      </c>
      <c r="G9" s="22">
        <f>SUM(G10:G21)</f>
        <v>11422115.07</v>
      </c>
      <c r="H9" s="23">
        <f>G9/F9</f>
        <v>0.9890088814882276</v>
      </c>
      <c r="I9" s="22">
        <f>F9-G9</f>
        <v>126937</v>
      </c>
      <c r="J9" s="20">
        <f>SUM(J10:J21)</f>
        <v>96</v>
      </c>
      <c r="K9" s="20">
        <f>SUM(K10:K21)</f>
        <v>92</v>
      </c>
      <c r="L9" s="21">
        <f>K9/J9</f>
        <v>0.9583333333333334</v>
      </c>
      <c r="M9" s="20">
        <f>SUM(M10:M21)</f>
        <v>18</v>
      </c>
      <c r="N9" s="20">
        <f>SUM(N10:N21)</f>
        <v>54</v>
      </c>
      <c r="O9" s="21">
        <f>M9/N9</f>
        <v>0.3333333333333333</v>
      </c>
      <c r="P9" s="24">
        <f>0.7*E9+0.1*H9+0.1*L9+0.1*O9</f>
        <v>0.9132992621325626</v>
      </c>
      <c r="Q9" s="25"/>
    </row>
    <row r="10" spans="1:17" ht="25.5">
      <c r="A10" s="27">
        <v>1</v>
      </c>
      <c r="B10" s="28" t="s">
        <v>25</v>
      </c>
      <c r="C10" s="29">
        <v>4</v>
      </c>
      <c r="D10" s="29">
        <v>4</v>
      </c>
      <c r="E10" s="30">
        <f aca="true" t="shared" si="0" ref="E10:E47">C10/D10</f>
        <v>1</v>
      </c>
      <c r="F10" s="31">
        <v>330000</v>
      </c>
      <c r="G10" s="31">
        <v>329790</v>
      </c>
      <c r="H10" s="30">
        <f aca="true" t="shared" si="1" ref="H10:H48">G10/F10</f>
        <v>0.9993636363636363</v>
      </c>
      <c r="I10" s="32">
        <f aca="true" t="shared" si="2" ref="I10:I48">F10-G10</f>
        <v>210</v>
      </c>
      <c r="J10" s="29">
        <v>4</v>
      </c>
      <c r="K10" s="29">
        <v>4</v>
      </c>
      <c r="L10" s="30">
        <f aca="true" t="shared" si="3" ref="L10:L48">K10/J10</f>
        <v>1</v>
      </c>
      <c r="M10" s="33">
        <v>1</v>
      </c>
      <c r="N10" s="33">
        <v>3</v>
      </c>
      <c r="O10" s="34">
        <f aca="true" t="shared" si="4" ref="O10:O48">M10/N10</f>
        <v>0.3333333333333333</v>
      </c>
      <c r="P10" s="35">
        <f>0.7*E10+0.1*H10+0.1*L10+0.1*O10</f>
        <v>0.9332696969696969</v>
      </c>
      <c r="Q10" s="36" t="s">
        <v>70</v>
      </c>
    </row>
    <row r="11" spans="1:17" ht="25.5">
      <c r="A11" s="27">
        <v>2</v>
      </c>
      <c r="B11" s="28" t="s">
        <v>26</v>
      </c>
      <c r="C11" s="37">
        <v>11</v>
      </c>
      <c r="D11" s="29">
        <v>11</v>
      </c>
      <c r="E11" s="30">
        <f t="shared" si="0"/>
        <v>1</v>
      </c>
      <c r="F11" s="31">
        <v>20000</v>
      </c>
      <c r="G11" s="31">
        <v>20000</v>
      </c>
      <c r="H11" s="30">
        <f t="shared" si="1"/>
        <v>1</v>
      </c>
      <c r="I11" s="32">
        <f t="shared" si="2"/>
        <v>0</v>
      </c>
      <c r="J11" s="29">
        <v>7</v>
      </c>
      <c r="K11" s="29">
        <v>7</v>
      </c>
      <c r="L11" s="30">
        <f t="shared" si="3"/>
        <v>1</v>
      </c>
      <c r="M11" s="33">
        <v>1</v>
      </c>
      <c r="N11" s="38">
        <v>3</v>
      </c>
      <c r="O11" s="39">
        <f t="shared" si="4"/>
        <v>0.3333333333333333</v>
      </c>
      <c r="P11" s="35">
        <f aca="true" t="shared" si="5" ref="P11:P48">0.7*E11+0.1*H11+0.1*L11+0.1*O11</f>
        <v>0.9333333333333332</v>
      </c>
      <c r="Q11" s="36" t="s">
        <v>70</v>
      </c>
    </row>
    <row r="12" spans="1:17" ht="38.25">
      <c r="A12" s="27">
        <v>3</v>
      </c>
      <c r="B12" s="28" t="s">
        <v>27</v>
      </c>
      <c r="C12" s="40">
        <f>1+0.89+1+1+1+1+0.34</f>
        <v>6.23</v>
      </c>
      <c r="D12" s="41">
        <v>7</v>
      </c>
      <c r="E12" s="30">
        <f t="shared" si="0"/>
        <v>0.89</v>
      </c>
      <c r="F12" s="31">
        <v>8959265.71</v>
      </c>
      <c r="G12" s="31">
        <v>8898667.06</v>
      </c>
      <c r="H12" s="30">
        <f t="shared" si="1"/>
        <v>0.9932362035057892</v>
      </c>
      <c r="I12" s="32">
        <f t="shared" si="2"/>
        <v>60598.65000000037</v>
      </c>
      <c r="J12" s="29">
        <v>7</v>
      </c>
      <c r="K12" s="29">
        <v>5</v>
      </c>
      <c r="L12" s="30">
        <f t="shared" si="3"/>
        <v>0.7142857142857143</v>
      </c>
      <c r="M12" s="33">
        <v>2</v>
      </c>
      <c r="N12" s="38">
        <v>6</v>
      </c>
      <c r="O12" s="39">
        <f t="shared" si="4"/>
        <v>0.3333333333333333</v>
      </c>
      <c r="P12" s="35">
        <f t="shared" si="5"/>
        <v>0.8270855251124837</v>
      </c>
      <c r="Q12" s="36" t="s">
        <v>72</v>
      </c>
    </row>
    <row r="13" spans="1:17" ht="41.25" customHeight="1">
      <c r="A13" s="27">
        <v>4</v>
      </c>
      <c r="B13" s="28" t="s">
        <v>28</v>
      </c>
      <c r="C13" s="37">
        <v>4</v>
      </c>
      <c r="D13" s="29">
        <v>4</v>
      </c>
      <c r="E13" s="30">
        <f t="shared" si="0"/>
        <v>1</v>
      </c>
      <c r="F13" s="159" t="s">
        <v>73</v>
      </c>
      <c r="G13" s="160"/>
      <c r="H13" s="160"/>
      <c r="I13" s="161"/>
      <c r="J13" s="29">
        <v>4</v>
      </c>
      <c r="K13" s="29">
        <v>4</v>
      </c>
      <c r="L13" s="30">
        <f t="shared" si="3"/>
        <v>1</v>
      </c>
      <c r="M13" s="33">
        <v>1</v>
      </c>
      <c r="N13" s="38">
        <v>3</v>
      </c>
      <c r="O13" s="39">
        <f t="shared" si="4"/>
        <v>0.3333333333333333</v>
      </c>
      <c r="P13" s="35">
        <f>0.75*E13+0.15*L13+0.1*O13</f>
        <v>0.9333333333333333</v>
      </c>
      <c r="Q13" s="36" t="s">
        <v>70</v>
      </c>
    </row>
    <row r="14" spans="1:17" ht="33" customHeight="1">
      <c r="A14" s="27">
        <v>5</v>
      </c>
      <c r="B14" s="28" t="s">
        <v>29</v>
      </c>
      <c r="C14" s="42">
        <f>1+0.29+1+1+1</f>
        <v>4.29</v>
      </c>
      <c r="D14" s="29">
        <v>5</v>
      </c>
      <c r="E14" s="30">
        <f t="shared" si="0"/>
        <v>0.858</v>
      </c>
      <c r="F14" s="159" t="s">
        <v>73</v>
      </c>
      <c r="G14" s="160"/>
      <c r="H14" s="160"/>
      <c r="I14" s="161"/>
      <c r="J14" s="29">
        <v>6</v>
      </c>
      <c r="K14" s="29">
        <v>5</v>
      </c>
      <c r="L14" s="30">
        <f t="shared" si="3"/>
        <v>0.8333333333333334</v>
      </c>
      <c r="M14" s="33">
        <v>1</v>
      </c>
      <c r="N14" s="38">
        <v>3</v>
      </c>
      <c r="O14" s="39">
        <f t="shared" si="4"/>
        <v>0.3333333333333333</v>
      </c>
      <c r="P14" s="35">
        <f>0.75*E14+0.15*L14+0.1*O14</f>
        <v>0.8018333333333333</v>
      </c>
      <c r="Q14" s="36" t="s">
        <v>72</v>
      </c>
    </row>
    <row r="15" spans="1:17" ht="30.75" customHeight="1">
      <c r="A15" s="27">
        <v>6</v>
      </c>
      <c r="B15" s="28" t="s">
        <v>30</v>
      </c>
      <c r="C15" s="37">
        <f>1+1+1+1</f>
        <v>4</v>
      </c>
      <c r="D15" s="29">
        <v>4</v>
      </c>
      <c r="E15" s="30">
        <f t="shared" si="0"/>
        <v>1</v>
      </c>
      <c r="F15" s="31">
        <v>460653</v>
      </c>
      <c r="G15" s="31">
        <v>414550</v>
      </c>
      <c r="H15" s="43">
        <f t="shared" si="1"/>
        <v>0.8999181596559667</v>
      </c>
      <c r="I15" s="32">
        <f t="shared" si="2"/>
        <v>46103</v>
      </c>
      <c r="J15" s="29">
        <v>5</v>
      </c>
      <c r="K15" s="29">
        <v>5</v>
      </c>
      <c r="L15" s="30">
        <f t="shared" si="3"/>
        <v>1</v>
      </c>
      <c r="M15" s="33">
        <v>2</v>
      </c>
      <c r="N15" s="38">
        <v>6</v>
      </c>
      <c r="O15" s="39">
        <f t="shared" si="4"/>
        <v>0.3333333333333333</v>
      </c>
      <c r="P15" s="35">
        <f t="shared" si="5"/>
        <v>0.92332514929893</v>
      </c>
      <c r="Q15" s="36" t="s">
        <v>70</v>
      </c>
    </row>
    <row r="16" spans="1:17" ht="25.5">
      <c r="A16" s="27">
        <v>7</v>
      </c>
      <c r="B16" s="28" t="s">
        <v>31</v>
      </c>
      <c r="C16" s="40">
        <f>0.75+1</f>
        <v>1.75</v>
      </c>
      <c r="D16" s="41">
        <v>2</v>
      </c>
      <c r="E16" s="30">
        <f t="shared" si="0"/>
        <v>0.875</v>
      </c>
      <c r="F16" s="31">
        <v>100000</v>
      </c>
      <c r="G16" s="31">
        <v>100000</v>
      </c>
      <c r="H16" s="30">
        <f t="shared" si="1"/>
        <v>1</v>
      </c>
      <c r="I16" s="32">
        <f t="shared" si="2"/>
        <v>0</v>
      </c>
      <c r="J16" s="29">
        <v>2</v>
      </c>
      <c r="K16" s="29">
        <v>1</v>
      </c>
      <c r="L16" s="30">
        <f t="shared" si="3"/>
        <v>0.5</v>
      </c>
      <c r="M16" s="33">
        <v>1</v>
      </c>
      <c r="N16" s="38">
        <v>3</v>
      </c>
      <c r="O16" s="39">
        <f t="shared" si="4"/>
        <v>0.3333333333333333</v>
      </c>
      <c r="P16" s="35">
        <f t="shared" si="5"/>
        <v>0.7958333333333333</v>
      </c>
      <c r="Q16" s="36" t="s">
        <v>72</v>
      </c>
    </row>
    <row r="17" spans="1:17" ht="39" customHeight="1">
      <c r="A17" s="27">
        <v>8</v>
      </c>
      <c r="B17" s="28" t="s">
        <v>32</v>
      </c>
      <c r="C17" s="37">
        <f>1+1+1</f>
        <v>3</v>
      </c>
      <c r="D17" s="29">
        <v>3</v>
      </c>
      <c r="E17" s="30">
        <f t="shared" si="0"/>
        <v>1</v>
      </c>
      <c r="F17" s="31">
        <v>812000</v>
      </c>
      <c r="G17" s="31">
        <v>812000</v>
      </c>
      <c r="H17" s="30">
        <f t="shared" si="1"/>
        <v>1</v>
      </c>
      <c r="I17" s="32">
        <f t="shared" si="2"/>
        <v>0</v>
      </c>
      <c r="J17" s="29">
        <v>3</v>
      </c>
      <c r="K17" s="29">
        <v>3</v>
      </c>
      <c r="L17" s="30">
        <f t="shared" si="3"/>
        <v>1</v>
      </c>
      <c r="M17" s="33">
        <v>2</v>
      </c>
      <c r="N17" s="38">
        <v>6</v>
      </c>
      <c r="O17" s="39">
        <f t="shared" si="4"/>
        <v>0.3333333333333333</v>
      </c>
      <c r="P17" s="35">
        <f t="shared" si="5"/>
        <v>0.9333333333333332</v>
      </c>
      <c r="Q17" s="36" t="s">
        <v>70</v>
      </c>
    </row>
    <row r="18" spans="1:17" ht="33.75" customHeight="1">
      <c r="A18" s="27">
        <v>9</v>
      </c>
      <c r="B18" s="28" t="s">
        <v>33</v>
      </c>
      <c r="C18" s="37">
        <v>8</v>
      </c>
      <c r="D18" s="29">
        <v>8</v>
      </c>
      <c r="E18" s="30">
        <f t="shared" si="0"/>
        <v>1</v>
      </c>
      <c r="F18" s="29">
        <v>62133.36</v>
      </c>
      <c r="G18" s="29">
        <v>42108.01</v>
      </c>
      <c r="H18" s="30">
        <f t="shared" si="1"/>
        <v>0.6777037327451791</v>
      </c>
      <c r="I18" s="32">
        <f t="shared" si="2"/>
        <v>20025.35</v>
      </c>
      <c r="J18" s="29">
        <v>7</v>
      </c>
      <c r="K18" s="29">
        <v>7</v>
      </c>
      <c r="L18" s="30">
        <f t="shared" si="3"/>
        <v>1</v>
      </c>
      <c r="M18" s="33">
        <v>2</v>
      </c>
      <c r="N18" s="38">
        <v>6</v>
      </c>
      <c r="O18" s="39">
        <f t="shared" si="4"/>
        <v>0.3333333333333333</v>
      </c>
      <c r="P18" s="35">
        <f t="shared" si="5"/>
        <v>0.9011037066078512</v>
      </c>
      <c r="Q18" s="36" t="s">
        <v>70</v>
      </c>
    </row>
    <row r="19" spans="1:17" ht="45.75" customHeight="1">
      <c r="A19" s="27">
        <v>10</v>
      </c>
      <c r="B19" s="28" t="s">
        <v>34</v>
      </c>
      <c r="C19" s="37">
        <v>17</v>
      </c>
      <c r="D19" s="29">
        <v>17</v>
      </c>
      <c r="E19" s="30">
        <f t="shared" si="0"/>
        <v>1</v>
      </c>
      <c r="F19" s="159" t="s">
        <v>73</v>
      </c>
      <c r="G19" s="160"/>
      <c r="H19" s="160"/>
      <c r="I19" s="161"/>
      <c r="J19" s="29">
        <v>18</v>
      </c>
      <c r="K19" s="29">
        <v>18</v>
      </c>
      <c r="L19" s="30">
        <f t="shared" si="3"/>
        <v>1</v>
      </c>
      <c r="M19" s="33">
        <v>1</v>
      </c>
      <c r="N19" s="38">
        <v>3</v>
      </c>
      <c r="O19" s="39">
        <f t="shared" si="4"/>
        <v>0.3333333333333333</v>
      </c>
      <c r="P19" s="35">
        <f>0.75*E19+0.15*L19+0.1*O19</f>
        <v>0.9333333333333333</v>
      </c>
      <c r="Q19" s="36" t="s">
        <v>70</v>
      </c>
    </row>
    <row r="20" spans="1:17" s="26" customFormat="1" ht="35.25" customHeight="1">
      <c r="A20" s="27">
        <v>11</v>
      </c>
      <c r="B20" s="140" t="s">
        <v>35</v>
      </c>
      <c r="C20" s="42">
        <v>7</v>
      </c>
      <c r="D20" s="29">
        <v>7</v>
      </c>
      <c r="E20" s="30">
        <f t="shared" si="0"/>
        <v>1</v>
      </c>
      <c r="F20" s="159" t="s">
        <v>73</v>
      </c>
      <c r="G20" s="160"/>
      <c r="H20" s="160"/>
      <c r="I20" s="161"/>
      <c r="J20" s="141">
        <v>23</v>
      </c>
      <c r="K20" s="141">
        <v>23</v>
      </c>
      <c r="L20" s="142">
        <f t="shared" si="3"/>
        <v>1</v>
      </c>
      <c r="M20" s="33">
        <v>1</v>
      </c>
      <c r="N20" s="38">
        <v>3</v>
      </c>
      <c r="O20" s="39">
        <f t="shared" si="4"/>
        <v>0.3333333333333333</v>
      </c>
      <c r="P20" s="35">
        <f>0.75*E20+0.15*L20+0.1*O20</f>
        <v>0.9333333333333333</v>
      </c>
      <c r="Q20" s="36" t="s">
        <v>70</v>
      </c>
    </row>
    <row r="21" spans="1:17" ht="34.5" customHeight="1" thickBot="1">
      <c r="A21" s="44">
        <v>12</v>
      </c>
      <c r="B21" s="45" t="s">
        <v>38</v>
      </c>
      <c r="C21" s="46">
        <v>10</v>
      </c>
      <c r="D21" s="46">
        <v>10</v>
      </c>
      <c r="E21" s="47">
        <f t="shared" si="0"/>
        <v>1</v>
      </c>
      <c r="F21" s="48">
        <v>805000</v>
      </c>
      <c r="G21" s="48">
        <v>805000</v>
      </c>
      <c r="H21" s="47">
        <f t="shared" si="1"/>
        <v>1</v>
      </c>
      <c r="I21" s="49">
        <f t="shared" si="2"/>
        <v>0</v>
      </c>
      <c r="J21" s="50">
        <v>10</v>
      </c>
      <c r="K21" s="50">
        <v>10</v>
      </c>
      <c r="L21" s="47">
        <f t="shared" si="3"/>
        <v>1</v>
      </c>
      <c r="M21" s="51">
        <v>3</v>
      </c>
      <c r="N21" s="51">
        <v>9</v>
      </c>
      <c r="O21" s="52">
        <f t="shared" si="4"/>
        <v>0.3333333333333333</v>
      </c>
      <c r="P21" s="53">
        <f t="shared" si="5"/>
        <v>0.9333333333333332</v>
      </c>
      <c r="Q21" s="54" t="s">
        <v>70</v>
      </c>
    </row>
    <row r="22" spans="1:17" s="26" customFormat="1" ht="15">
      <c r="A22" s="55"/>
      <c r="B22" s="56" t="s">
        <v>39</v>
      </c>
      <c r="C22" s="57">
        <f>SUM(C23:C25)</f>
        <v>50.077</v>
      </c>
      <c r="D22" s="58">
        <f>SUM(D23:D25)</f>
        <v>52</v>
      </c>
      <c r="E22" s="21">
        <f t="shared" si="0"/>
        <v>0.9630192307692307</v>
      </c>
      <c r="F22" s="59">
        <f>SUM(F23:F25)</f>
        <v>686238282</v>
      </c>
      <c r="G22" s="59">
        <f>SUM(G23:G25)</f>
        <v>653486480.5</v>
      </c>
      <c r="H22" s="21">
        <f t="shared" si="1"/>
        <v>0.9522734269435583</v>
      </c>
      <c r="I22" s="59">
        <f t="shared" si="2"/>
        <v>32751801.5</v>
      </c>
      <c r="J22" s="58">
        <f>SUM(J23:J25)</f>
        <v>83</v>
      </c>
      <c r="K22" s="58">
        <f>SUM(K23:K25)</f>
        <v>79</v>
      </c>
      <c r="L22" s="21">
        <f t="shared" si="3"/>
        <v>0.9518072289156626</v>
      </c>
      <c r="M22" s="58">
        <f>SUM(M23:M25)</f>
        <v>18</v>
      </c>
      <c r="N22" s="58">
        <f>SUM(N23:N25)</f>
        <v>35</v>
      </c>
      <c r="O22" s="23">
        <f t="shared" si="4"/>
        <v>0.5142857142857142</v>
      </c>
      <c r="P22" s="24">
        <f t="shared" si="5"/>
        <v>0.915950098552955</v>
      </c>
      <c r="Q22" s="60"/>
    </row>
    <row r="23" spans="1:17" ht="15">
      <c r="A23" s="61">
        <v>13</v>
      </c>
      <c r="B23" s="62" t="s">
        <v>40</v>
      </c>
      <c r="C23" s="42">
        <v>20.84</v>
      </c>
      <c r="D23" s="29">
        <v>21</v>
      </c>
      <c r="E23" s="30">
        <f t="shared" si="0"/>
        <v>0.9923809523809524</v>
      </c>
      <c r="F23" s="63">
        <v>401452835.35</v>
      </c>
      <c r="G23" s="63">
        <v>382020033.85</v>
      </c>
      <c r="H23" s="30">
        <f t="shared" si="1"/>
        <v>0.9515938118034268</v>
      </c>
      <c r="I23" s="32">
        <f t="shared" si="2"/>
        <v>19432801.5</v>
      </c>
      <c r="J23" s="29">
        <v>45</v>
      </c>
      <c r="K23" s="29">
        <v>44</v>
      </c>
      <c r="L23" s="30">
        <f t="shared" si="3"/>
        <v>0.9777777777777777</v>
      </c>
      <c r="M23" s="33">
        <v>9</v>
      </c>
      <c r="N23" s="38">
        <v>17</v>
      </c>
      <c r="O23" s="39">
        <f t="shared" si="4"/>
        <v>0.5294117647058824</v>
      </c>
      <c r="P23" s="35">
        <f t="shared" si="5"/>
        <v>0.9405450020953754</v>
      </c>
      <c r="Q23" s="64" t="s">
        <v>70</v>
      </c>
    </row>
    <row r="24" spans="1:17" ht="15">
      <c r="A24" s="61">
        <v>14</v>
      </c>
      <c r="B24" s="62" t="s">
        <v>36</v>
      </c>
      <c r="C24" s="65">
        <v>18.567</v>
      </c>
      <c r="D24" s="66">
        <v>20</v>
      </c>
      <c r="E24" s="67">
        <f t="shared" si="0"/>
        <v>0.92835</v>
      </c>
      <c r="F24" s="68">
        <v>953600</v>
      </c>
      <c r="G24" s="68">
        <v>953600</v>
      </c>
      <c r="H24" s="67">
        <f>G24/F24</f>
        <v>1</v>
      </c>
      <c r="I24" s="69">
        <f>F24-G24</f>
        <v>0</v>
      </c>
      <c r="J24" s="66">
        <v>20</v>
      </c>
      <c r="K24" s="66">
        <v>18</v>
      </c>
      <c r="L24" s="67">
        <f t="shared" si="3"/>
        <v>0.9</v>
      </c>
      <c r="M24" s="70">
        <v>3</v>
      </c>
      <c r="N24" s="71">
        <v>7</v>
      </c>
      <c r="O24" s="72">
        <f t="shared" si="4"/>
        <v>0.42857142857142855</v>
      </c>
      <c r="P24" s="35">
        <f t="shared" si="5"/>
        <v>0.8827021428571428</v>
      </c>
      <c r="Q24" s="73" t="s">
        <v>70</v>
      </c>
    </row>
    <row r="25" spans="1:17" ht="27" customHeight="1" thickBot="1">
      <c r="A25" s="61">
        <v>15</v>
      </c>
      <c r="B25" s="62" t="s">
        <v>41</v>
      </c>
      <c r="C25" s="74">
        <v>10.67</v>
      </c>
      <c r="D25" s="75">
        <v>11</v>
      </c>
      <c r="E25" s="39">
        <f t="shared" si="0"/>
        <v>0.97</v>
      </c>
      <c r="F25" s="76">
        <v>283831846.65</v>
      </c>
      <c r="G25" s="76">
        <v>270512846.65</v>
      </c>
      <c r="H25" s="39">
        <f t="shared" si="1"/>
        <v>0.9530743284899105</v>
      </c>
      <c r="I25" s="77">
        <f t="shared" si="2"/>
        <v>13319000</v>
      </c>
      <c r="J25" s="75">
        <v>18</v>
      </c>
      <c r="K25" s="75">
        <v>17</v>
      </c>
      <c r="L25" s="39">
        <f t="shared" si="3"/>
        <v>0.9444444444444444</v>
      </c>
      <c r="M25" s="78">
        <v>6</v>
      </c>
      <c r="N25" s="78">
        <v>11</v>
      </c>
      <c r="O25" s="39">
        <f t="shared" si="4"/>
        <v>0.5454545454545454</v>
      </c>
      <c r="P25" s="35">
        <f t="shared" si="5"/>
        <v>0.92329733183889</v>
      </c>
      <c r="Q25" s="73" t="s">
        <v>70</v>
      </c>
    </row>
    <row r="26" spans="1:17" s="26" customFormat="1" ht="15">
      <c r="A26" s="79"/>
      <c r="B26" s="80" t="s">
        <v>42</v>
      </c>
      <c r="C26" s="81">
        <f>C27+C28+C29+C30</f>
        <v>19</v>
      </c>
      <c r="D26" s="81">
        <f>D27+D28+D29+D30</f>
        <v>19</v>
      </c>
      <c r="E26" s="82">
        <f t="shared" si="0"/>
        <v>1</v>
      </c>
      <c r="F26" s="81">
        <f>F27+F28+F29+F30</f>
        <v>268300022.27999997</v>
      </c>
      <c r="G26" s="81">
        <f>G27+G28+G29+G30</f>
        <v>263598236.95</v>
      </c>
      <c r="H26" s="82">
        <f t="shared" si="1"/>
        <v>0.9824756431622911</v>
      </c>
      <c r="I26" s="59">
        <f t="shared" si="2"/>
        <v>4701785.329999983</v>
      </c>
      <c r="J26" s="81">
        <f>J27+J28+J29+J30</f>
        <v>16</v>
      </c>
      <c r="K26" s="81">
        <f>K27+K28+K29+K30</f>
        <v>16</v>
      </c>
      <c r="L26" s="82">
        <f t="shared" si="3"/>
        <v>1</v>
      </c>
      <c r="M26" s="81">
        <f>M27+M28+M29+M30</f>
        <v>8</v>
      </c>
      <c r="N26" s="81">
        <f>N27+N28+N29+N30</f>
        <v>24</v>
      </c>
      <c r="O26" s="83">
        <f t="shared" si="4"/>
        <v>0.3333333333333333</v>
      </c>
      <c r="P26" s="84">
        <f t="shared" si="5"/>
        <v>0.9315808976495623</v>
      </c>
      <c r="Q26" s="85"/>
    </row>
    <row r="27" spans="1:17" ht="26.25" customHeight="1">
      <c r="A27" s="27">
        <v>16</v>
      </c>
      <c r="B27" s="28" t="s">
        <v>43</v>
      </c>
      <c r="C27" s="42">
        <v>4</v>
      </c>
      <c r="D27" s="29">
        <v>4</v>
      </c>
      <c r="E27" s="30">
        <f t="shared" si="0"/>
        <v>1</v>
      </c>
      <c r="F27" s="63">
        <v>170430842.11999997</v>
      </c>
      <c r="G27" s="63">
        <v>169264322.6</v>
      </c>
      <c r="H27" s="30">
        <f t="shared" si="1"/>
        <v>0.993155467018237</v>
      </c>
      <c r="I27" s="32">
        <f t="shared" si="2"/>
        <v>1166519.519999981</v>
      </c>
      <c r="J27" s="29">
        <v>4</v>
      </c>
      <c r="K27" s="29">
        <v>4</v>
      </c>
      <c r="L27" s="30">
        <f t="shared" si="3"/>
        <v>1</v>
      </c>
      <c r="M27" s="33">
        <v>2</v>
      </c>
      <c r="N27" s="38">
        <v>6</v>
      </c>
      <c r="O27" s="39">
        <f t="shared" si="4"/>
        <v>0.3333333333333333</v>
      </c>
      <c r="P27" s="35">
        <f t="shared" si="5"/>
        <v>0.932648880035157</v>
      </c>
      <c r="Q27" s="36" t="s">
        <v>70</v>
      </c>
    </row>
    <row r="28" spans="1:17" ht="15">
      <c r="A28" s="27">
        <v>17</v>
      </c>
      <c r="B28" s="28" t="s">
        <v>44</v>
      </c>
      <c r="C28" s="42">
        <v>9</v>
      </c>
      <c r="D28" s="29">
        <v>9</v>
      </c>
      <c r="E28" s="30">
        <f t="shared" si="0"/>
        <v>1</v>
      </c>
      <c r="F28" s="31">
        <v>95393294.5</v>
      </c>
      <c r="G28" s="31">
        <v>91958028.69</v>
      </c>
      <c r="H28" s="30">
        <f t="shared" si="1"/>
        <v>0.9639883932303019</v>
      </c>
      <c r="I28" s="32">
        <f t="shared" si="2"/>
        <v>3435265.8100000024</v>
      </c>
      <c r="J28" s="29">
        <v>6</v>
      </c>
      <c r="K28" s="29">
        <v>6</v>
      </c>
      <c r="L28" s="30">
        <f t="shared" si="3"/>
        <v>1</v>
      </c>
      <c r="M28" s="33">
        <v>2</v>
      </c>
      <c r="N28" s="38">
        <v>6</v>
      </c>
      <c r="O28" s="39">
        <f t="shared" si="4"/>
        <v>0.3333333333333333</v>
      </c>
      <c r="P28" s="35">
        <f t="shared" si="5"/>
        <v>0.9297321726563634</v>
      </c>
      <c r="Q28" s="36" t="s">
        <v>70</v>
      </c>
    </row>
    <row r="29" spans="1:17" ht="15">
      <c r="A29" s="27">
        <v>18</v>
      </c>
      <c r="B29" s="28" t="s">
        <v>45</v>
      </c>
      <c r="C29" s="42">
        <v>2</v>
      </c>
      <c r="D29" s="29">
        <v>2</v>
      </c>
      <c r="E29" s="30">
        <f t="shared" si="0"/>
        <v>1</v>
      </c>
      <c r="F29" s="31">
        <v>223660</v>
      </c>
      <c r="G29" s="31">
        <v>223660</v>
      </c>
      <c r="H29" s="30">
        <f t="shared" si="1"/>
        <v>1</v>
      </c>
      <c r="I29" s="32">
        <f t="shared" si="2"/>
        <v>0</v>
      </c>
      <c r="J29" s="29">
        <v>2</v>
      </c>
      <c r="K29" s="29">
        <v>2</v>
      </c>
      <c r="L29" s="30">
        <f t="shared" si="3"/>
        <v>1</v>
      </c>
      <c r="M29" s="33">
        <v>2</v>
      </c>
      <c r="N29" s="38">
        <v>6</v>
      </c>
      <c r="O29" s="39">
        <f t="shared" si="4"/>
        <v>0.3333333333333333</v>
      </c>
      <c r="P29" s="35">
        <f t="shared" si="5"/>
        <v>0.9333333333333332</v>
      </c>
      <c r="Q29" s="36" t="s">
        <v>70</v>
      </c>
    </row>
    <row r="30" spans="1:17" ht="27.75" customHeight="1" thickBot="1">
      <c r="A30" s="44">
        <v>19</v>
      </c>
      <c r="B30" s="45" t="s">
        <v>46</v>
      </c>
      <c r="C30" s="86">
        <v>4</v>
      </c>
      <c r="D30" s="50">
        <v>4</v>
      </c>
      <c r="E30" s="47">
        <f t="shared" si="0"/>
        <v>1</v>
      </c>
      <c r="F30" s="48">
        <v>2252225.66</v>
      </c>
      <c r="G30" s="48">
        <v>2152225.66</v>
      </c>
      <c r="H30" s="47">
        <f t="shared" si="1"/>
        <v>0.9555994757647864</v>
      </c>
      <c r="I30" s="49">
        <f t="shared" si="2"/>
        <v>100000</v>
      </c>
      <c r="J30" s="50">
        <v>4</v>
      </c>
      <c r="K30" s="50">
        <v>4</v>
      </c>
      <c r="L30" s="47">
        <f t="shared" si="3"/>
        <v>1</v>
      </c>
      <c r="M30" s="51">
        <v>2</v>
      </c>
      <c r="N30" s="87">
        <v>6</v>
      </c>
      <c r="O30" s="88">
        <f t="shared" si="4"/>
        <v>0.3333333333333333</v>
      </c>
      <c r="P30" s="53">
        <f t="shared" si="5"/>
        <v>0.9288932809098119</v>
      </c>
      <c r="Q30" s="89" t="s">
        <v>70</v>
      </c>
    </row>
    <row r="31" spans="1:17" s="26" customFormat="1" ht="15">
      <c r="A31" s="55"/>
      <c r="B31" s="56" t="s">
        <v>47</v>
      </c>
      <c r="C31" s="90">
        <f>C32+C33</f>
        <v>14.86</v>
      </c>
      <c r="D31" s="90">
        <f>D32+D33</f>
        <v>16</v>
      </c>
      <c r="E31" s="91">
        <f t="shared" si="0"/>
        <v>0.92875</v>
      </c>
      <c r="F31" s="92">
        <f>F32+F33</f>
        <v>78672120.08</v>
      </c>
      <c r="G31" s="92">
        <f>G32+G33</f>
        <v>78649055.26</v>
      </c>
      <c r="H31" s="91">
        <f t="shared" si="1"/>
        <v>0.9997068234594856</v>
      </c>
      <c r="I31" s="59">
        <f t="shared" si="2"/>
        <v>23064.819999992847</v>
      </c>
      <c r="J31" s="90">
        <f>J32+J33</f>
        <v>14</v>
      </c>
      <c r="K31" s="90">
        <f>K32+K33</f>
        <v>12</v>
      </c>
      <c r="L31" s="91">
        <f t="shared" si="3"/>
        <v>0.8571428571428571</v>
      </c>
      <c r="M31" s="90">
        <f>M32+M33</f>
        <v>7</v>
      </c>
      <c r="N31" s="90">
        <f>N32+N33</f>
        <v>18</v>
      </c>
      <c r="O31" s="91">
        <f t="shared" si="4"/>
        <v>0.3888888888888889</v>
      </c>
      <c r="P31" s="24">
        <f t="shared" si="5"/>
        <v>0.8746988569491231</v>
      </c>
      <c r="Q31" s="93"/>
    </row>
    <row r="32" spans="1:17" ht="25.5" customHeight="1">
      <c r="A32" s="61">
        <v>20</v>
      </c>
      <c r="B32" s="62" t="s">
        <v>48</v>
      </c>
      <c r="C32" s="94">
        <f>0.99+0.96+0.74+0.66+0.67+1+1+1+0.84+1+1+1</f>
        <v>10.86</v>
      </c>
      <c r="D32" s="75">
        <v>12</v>
      </c>
      <c r="E32" s="39">
        <f t="shared" si="0"/>
        <v>0.9049999999999999</v>
      </c>
      <c r="F32" s="95">
        <v>78492120.08</v>
      </c>
      <c r="G32" s="95">
        <v>78469055.26</v>
      </c>
      <c r="H32" s="96">
        <f t="shared" si="1"/>
        <v>0.9997061511400573</v>
      </c>
      <c r="I32" s="77">
        <f t="shared" si="2"/>
        <v>23064.819999992847</v>
      </c>
      <c r="J32" s="75">
        <v>8</v>
      </c>
      <c r="K32" s="75">
        <v>6</v>
      </c>
      <c r="L32" s="39">
        <f t="shared" si="3"/>
        <v>0.75</v>
      </c>
      <c r="M32" s="78">
        <v>5</v>
      </c>
      <c r="N32" s="78">
        <v>12</v>
      </c>
      <c r="O32" s="39">
        <f t="shared" si="4"/>
        <v>0.4166666666666667</v>
      </c>
      <c r="P32" s="35">
        <f t="shared" si="5"/>
        <v>0.8501372817806724</v>
      </c>
      <c r="Q32" s="97" t="s">
        <v>70</v>
      </c>
    </row>
    <row r="33" spans="1:17" ht="27.75" customHeight="1" thickBot="1">
      <c r="A33" s="98">
        <v>21</v>
      </c>
      <c r="B33" s="99" t="s">
        <v>49</v>
      </c>
      <c r="C33" s="100">
        <v>4</v>
      </c>
      <c r="D33" s="100">
        <v>4</v>
      </c>
      <c r="E33" s="88">
        <f t="shared" si="0"/>
        <v>1</v>
      </c>
      <c r="F33" s="101">
        <v>180000</v>
      </c>
      <c r="G33" s="101">
        <v>180000</v>
      </c>
      <c r="H33" s="88">
        <f t="shared" si="1"/>
        <v>1</v>
      </c>
      <c r="I33" s="102">
        <f t="shared" si="2"/>
        <v>0</v>
      </c>
      <c r="J33" s="100">
        <v>6</v>
      </c>
      <c r="K33" s="100">
        <v>6</v>
      </c>
      <c r="L33" s="88">
        <f t="shared" si="3"/>
        <v>1</v>
      </c>
      <c r="M33" s="103">
        <v>2</v>
      </c>
      <c r="N33" s="103">
        <v>6</v>
      </c>
      <c r="O33" s="88">
        <f t="shared" si="4"/>
        <v>0.3333333333333333</v>
      </c>
      <c r="P33" s="53">
        <f t="shared" si="5"/>
        <v>0.9333333333333332</v>
      </c>
      <c r="Q33" s="54" t="s">
        <v>70</v>
      </c>
    </row>
    <row r="34" spans="1:17" s="26" customFormat="1" ht="15">
      <c r="A34" s="55"/>
      <c r="B34" s="56" t="s">
        <v>50</v>
      </c>
      <c r="C34" s="104">
        <f>C35</f>
        <v>7</v>
      </c>
      <c r="D34" s="104">
        <f>D35</f>
        <v>7</v>
      </c>
      <c r="E34" s="91">
        <f t="shared" si="0"/>
        <v>1</v>
      </c>
      <c r="F34" s="59">
        <f>F35</f>
        <v>12366644</v>
      </c>
      <c r="G34" s="105">
        <f>G35</f>
        <v>12291102.73</v>
      </c>
      <c r="H34" s="91">
        <f t="shared" si="1"/>
        <v>0.993891530313317</v>
      </c>
      <c r="I34" s="59">
        <f t="shared" si="2"/>
        <v>75541.26999999955</v>
      </c>
      <c r="J34" s="105">
        <f>J35</f>
        <v>2</v>
      </c>
      <c r="K34" s="106">
        <f>K35</f>
        <v>2</v>
      </c>
      <c r="L34" s="91">
        <f t="shared" si="3"/>
        <v>1</v>
      </c>
      <c r="M34" s="105">
        <f>M35</f>
        <v>2</v>
      </c>
      <c r="N34" s="105">
        <f>N35</f>
        <v>6</v>
      </c>
      <c r="O34" s="91">
        <f t="shared" si="4"/>
        <v>0.3333333333333333</v>
      </c>
      <c r="P34" s="24">
        <f t="shared" si="5"/>
        <v>0.9327224863646649</v>
      </c>
      <c r="Q34" s="93"/>
    </row>
    <row r="35" spans="1:17" ht="26.25" thickBot="1">
      <c r="A35" s="98">
        <v>22</v>
      </c>
      <c r="B35" s="99" t="s">
        <v>51</v>
      </c>
      <c r="C35" s="100">
        <v>7</v>
      </c>
      <c r="D35" s="100">
        <v>7</v>
      </c>
      <c r="E35" s="88">
        <f t="shared" si="0"/>
        <v>1</v>
      </c>
      <c r="F35" s="101">
        <v>12366644</v>
      </c>
      <c r="G35" s="101">
        <v>12291102.73</v>
      </c>
      <c r="H35" s="88">
        <f t="shared" si="1"/>
        <v>0.993891530313317</v>
      </c>
      <c r="I35" s="102">
        <f t="shared" si="2"/>
        <v>75541.26999999955</v>
      </c>
      <c r="J35" s="100">
        <v>2</v>
      </c>
      <c r="K35" s="100">
        <v>2</v>
      </c>
      <c r="L35" s="88">
        <f t="shared" si="3"/>
        <v>1</v>
      </c>
      <c r="M35" s="103">
        <v>2</v>
      </c>
      <c r="N35" s="103">
        <v>6</v>
      </c>
      <c r="O35" s="88">
        <f t="shared" si="4"/>
        <v>0.3333333333333333</v>
      </c>
      <c r="P35" s="53">
        <f t="shared" si="5"/>
        <v>0.9327224863646649</v>
      </c>
      <c r="Q35" s="54" t="s">
        <v>70</v>
      </c>
    </row>
    <row r="36" spans="1:17" s="26" customFormat="1" ht="14.25" customHeight="1">
      <c r="A36" s="107"/>
      <c r="B36" s="108" t="s">
        <v>52</v>
      </c>
      <c r="C36" s="109">
        <f>C37+C38</f>
        <v>11.72</v>
      </c>
      <c r="D36" s="109">
        <f>D37+D38</f>
        <v>12</v>
      </c>
      <c r="E36" s="23">
        <f t="shared" si="0"/>
        <v>0.9766666666666667</v>
      </c>
      <c r="F36" s="110">
        <f>F37+F38</f>
        <v>23434502.55</v>
      </c>
      <c r="G36" s="109">
        <f>G37+G38</f>
        <v>23154094.56</v>
      </c>
      <c r="H36" s="23">
        <f t="shared" si="1"/>
        <v>0.9880343954644771</v>
      </c>
      <c r="I36" s="110">
        <f t="shared" si="2"/>
        <v>280407.9900000021</v>
      </c>
      <c r="J36" s="109">
        <f>J37+J38</f>
        <v>7</v>
      </c>
      <c r="K36" s="109">
        <f>K37+K38</f>
        <v>6</v>
      </c>
      <c r="L36" s="23">
        <f t="shared" si="3"/>
        <v>0.8571428571428571</v>
      </c>
      <c r="M36" s="109">
        <f>M37+M38</f>
        <v>4</v>
      </c>
      <c r="N36" s="109">
        <f>N37+N38</f>
        <v>12</v>
      </c>
      <c r="O36" s="111">
        <f t="shared" si="4"/>
        <v>0.3333333333333333</v>
      </c>
      <c r="P36" s="112">
        <f t="shared" si="5"/>
        <v>0.9015177252607334</v>
      </c>
      <c r="Q36" s="113"/>
    </row>
    <row r="37" spans="1:17" s="26" customFormat="1" ht="29.25" customHeight="1">
      <c r="A37" s="114">
        <v>23</v>
      </c>
      <c r="B37" s="62" t="s">
        <v>53</v>
      </c>
      <c r="C37" s="75">
        <v>3</v>
      </c>
      <c r="D37" s="75">
        <v>3</v>
      </c>
      <c r="E37" s="39">
        <f t="shared" si="0"/>
        <v>1</v>
      </c>
      <c r="F37" s="95">
        <v>3264009</v>
      </c>
      <c r="G37" s="95">
        <v>3261856.62</v>
      </c>
      <c r="H37" s="39">
        <f t="shared" si="1"/>
        <v>0.9993405716712178</v>
      </c>
      <c r="I37" s="77">
        <f t="shared" si="2"/>
        <v>2152.3799999998882</v>
      </c>
      <c r="J37" s="75">
        <v>3</v>
      </c>
      <c r="K37" s="75">
        <v>3</v>
      </c>
      <c r="L37" s="39">
        <f t="shared" si="3"/>
        <v>1</v>
      </c>
      <c r="M37" s="78">
        <v>3</v>
      </c>
      <c r="N37" s="78">
        <v>9</v>
      </c>
      <c r="O37" s="39">
        <f t="shared" si="4"/>
        <v>0.3333333333333333</v>
      </c>
      <c r="P37" s="94">
        <f t="shared" si="5"/>
        <v>0.933267390500455</v>
      </c>
      <c r="Q37" s="115" t="s">
        <v>70</v>
      </c>
    </row>
    <row r="38" spans="1:17" ht="25.5">
      <c r="A38" s="114">
        <v>24</v>
      </c>
      <c r="B38" s="62" t="s">
        <v>54</v>
      </c>
      <c r="C38" s="75">
        <f>0.86+0.99+0.87+1+1+1+1+1+1</f>
        <v>8.72</v>
      </c>
      <c r="D38" s="75">
        <v>9</v>
      </c>
      <c r="E38" s="39">
        <f t="shared" si="0"/>
        <v>0.9688888888888889</v>
      </c>
      <c r="F38" s="95">
        <v>20170493.55</v>
      </c>
      <c r="G38" s="95">
        <v>19892237.939999998</v>
      </c>
      <c r="H38" s="39">
        <f t="shared" si="1"/>
        <v>0.9862048189693403</v>
      </c>
      <c r="I38" s="77">
        <f t="shared" si="2"/>
        <v>278255.61000000313</v>
      </c>
      <c r="J38" s="75">
        <v>4</v>
      </c>
      <c r="K38" s="75">
        <v>3</v>
      </c>
      <c r="L38" s="39">
        <f t="shared" si="3"/>
        <v>0.75</v>
      </c>
      <c r="M38" s="78">
        <v>1</v>
      </c>
      <c r="N38" s="78">
        <v>3</v>
      </c>
      <c r="O38" s="39">
        <f t="shared" si="4"/>
        <v>0.3333333333333333</v>
      </c>
      <c r="P38" s="94">
        <f t="shared" si="5"/>
        <v>0.8851760374524896</v>
      </c>
      <c r="Q38" s="115" t="s">
        <v>70</v>
      </c>
    </row>
    <row r="39" spans="1:17" s="26" customFormat="1" ht="14.25" customHeight="1">
      <c r="A39" s="116"/>
      <c r="B39" s="117" t="s">
        <v>55</v>
      </c>
      <c r="C39" s="118">
        <f>SUM(C40:C45)</f>
        <v>50.458999999999996</v>
      </c>
      <c r="D39" s="118">
        <f>SUM(D40:D45)</f>
        <v>51</v>
      </c>
      <c r="E39" s="119">
        <f t="shared" si="0"/>
        <v>0.9893921568627451</v>
      </c>
      <c r="F39" s="120">
        <f>SUM(F40:F45)</f>
        <v>283972002.24</v>
      </c>
      <c r="G39" s="120">
        <f>SUM(G40:G45)</f>
        <v>128636959.24000001</v>
      </c>
      <c r="H39" s="119">
        <f t="shared" si="1"/>
        <v>0.45299169715781346</v>
      </c>
      <c r="I39" s="120">
        <f t="shared" si="2"/>
        <v>155335043</v>
      </c>
      <c r="J39" s="118">
        <f>J40+J41+J42+J43+J44+J45</f>
        <v>40</v>
      </c>
      <c r="K39" s="118">
        <f>K40+K41+K42+K43+K44+K45</f>
        <v>37</v>
      </c>
      <c r="L39" s="119">
        <f t="shared" si="3"/>
        <v>0.925</v>
      </c>
      <c r="M39" s="121">
        <f>SUM(M40:M45)</f>
        <v>18</v>
      </c>
      <c r="N39" s="121">
        <f>SUM(N40:N45)</f>
        <v>54</v>
      </c>
      <c r="O39" s="119">
        <f t="shared" si="4"/>
        <v>0.3333333333333333</v>
      </c>
      <c r="P39" s="84">
        <f t="shared" si="5"/>
        <v>0.8637070128530363</v>
      </c>
      <c r="Q39" s="122"/>
    </row>
    <row r="40" spans="1:17" ht="14.25" customHeight="1">
      <c r="A40" s="61">
        <v>25</v>
      </c>
      <c r="B40" s="62" t="s">
        <v>56</v>
      </c>
      <c r="C40" s="75">
        <f>1+0.947+1+1+1+1+1+1+1+1+1+0.942+1+1+1+1+1+1+1</f>
        <v>18.889</v>
      </c>
      <c r="D40" s="75">
        <v>19</v>
      </c>
      <c r="E40" s="39">
        <f t="shared" si="0"/>
        <v>0.994157894736842</v>
      </c>
      <c r="F40" s="95">
        <v>44640553.14</v>
      </c>
      <c r="G40" s="95">
        <v>43575321.07</v>
      </c>
      <c r="H40" s="39">
        <f t="shared" si="1"/>
        <v>0.9761375701000107</v>
      </c>
      <c r="I40" s="123">
        <f t="shared" si="2"/>
        <v>1065232.0700000003</v>
      </c>
      <c r="J40" s="75">
        <v>14</v>
      </c>
      <c r="K40" s="75">
        <v>12</v>
      </c>
      <c r="L40" s="39">
        <f t="shared" si="3"/>
        <v>0.8571428571428571</v>
      </c>
      <c r="M40" s="78">
        <v>3</v>
      </c>
      <c r="N40" s="78">
        <v>9</v>
      </c>
      <c r="O40" s="39">
        <f t="shared" si="4"/>
        <v>0.3333333333333333</v>
      </c>
      <c r="P40" s="35">
        <f t="shared" si="5"/>
        <v>0.9125719023734096</v>
      </c>
      <c r="Q40" s="124" t="s">
        <v>70</v>
      </c>
    </row>
    <row r="41" spans="1:17" ht="39" customHeight="1">
      <c r="A41" s="61">
        <v>26</v>
      </c>
      <c r="B41" s="62" t="s">
        <v>57</v>
      </c>
      <c r="C41" s="75">
        <v>13</v>
      </c>
      <c r="D41" s="75">
        <v>13</v>
      </c>
      <c r="E41" s="39">
        <f t="shared" si="0"/>
        <v>1</v>
      </c>
      <c r="F41" s="95">
        <v>43804434.72</v>
      </c>
      <c r="G41" s="95">
        <v>43769383.82</v>
      </c>
      <c r="H41" s="39">
        <f t="shared" si="1"/>
        <v>0.9991998321579985</v>
      </c>
      <c r="I41" s="77">
        <f t="shared" si="2"/>
        <v>35050.89999999851</v>
      </c>
      <c r="J41" s="75">
        <v>12</v>
      </c>
      <c r="K41" s="75">
        <v>12</v>
      </c>
      <c r="L41" s="39">
        <f t="shared" si="3"/>
        <v>1</v>
      </c>
      <c r="M41" s="78">
        <v>4</v>
      </c>
      <c r="N41" s="78">
        <v>12</v>
      </c>
      <c r="O41" s="39">
        <f t="shared" si="4"/>
        <v>0.3333333333333333</v>
      </c>
      <c r="P41" s="35">
        <f t="shared" si="5"/>
        <v>0.9332533165491331</v>
      </c>
      <c r="Q41" s="124" t="s">
        <v>70</v>
      </c>
    </row>
    <row r="42" spans="1:17" ht="28.5" customHeight="1">
      <c r="A42" s="61">
        <v>27</v>
      </c>
      <c r="B42" s="62" t="s">
        <v>58</v>
      </c>
      <c r="C42" s="75">
        <f>1+1+0.57+1</f>
        <v>3.57</v>
      </c>
      <c r="D42" s="75">
        <v>4</v>
      </c>
      <c r="E42" s="39">
        <f t="shared" si="0"/>
        <v>0.8925</v>
      </c>
      <c r="F42" s="95">
        <v>23704462.91</v>
      </c>
      <c r="G42" s="95">
        <v>22377908.549999997</v>
      </c>
      <c r="H42" s="39">
        <f t="shared" si="1"/>
        <v>0.9440377803523073</v>
      </c>
      <c r="I42" s="77">
        <f t="shared" si="2"/>
        <v>1326554.3600000031</v>
      </c>
      <c r="J42" s="75">
        <v>4</v>
      </c>
      <c r="K42" s="75">
        <v>3</v>
      </c>
      <c r="L42" s="39">
        <f t="shared" si="3"/>
        <v>0.75</v>
      </c>
      <c r="M42" s="78">
        <v>2</v>
      </c>
      <c r="N42" s="78">
        <v>6</v>
      </c>
      <c r="O42" s="39">
        <f t="shared" si="4"/>
        <v>0.3333333333333333</v>
      </c>
      <c r="P42" s="35">
        <f t="shared" si="5"/>
        <v>0.8274871113685639</v>
      </c>
      <c r="Q42" s="124" t="s">
        <v>72</v>
      </c>
    </row>
    <row r="43" spans="1:17" ht="51" customHeight="1">
      <c r="A43" s="61">
        <v>28</v>
      </c>
      <c r="B43" s="62" t="s">
        <v>59</v>
      </c>
      <c r="C43" s="75">
        <v>1</v>
      </c>
      <c r="D43" s="75">
        <v>1</v>
      </c>
      <c r="E43" s="39">
        <f t="shared" si="0"/>
        <v>1</v>
      </c>
      <c r="F43" s="95">
        <v>6306689.84</v>
      </c>
      <c r="G43" s="95">
        <v>6306689.84</v>
      </c>
      <c r="H43" s="39">
        <f t="shared" si="1"/>
        <v>1</v>
      </c>
      <c r="I43" s="77">
        <f t="shared" si="2"/>
        <v>0</v>
      </c>
      <c r="J43" s="75">
        <v>1</v>
      </c>
      <c r="K43" s="75">
        <v>1</v>
      </c>
      <c r="L43" s="39">
        <f t="shared" si="3"/>
        <v>1</v>
      </c>
      <c r="M43" s="78">
        <v>3</v>
      </c>
      <c r="N43" s="78">
        <v>9</v>
      </c>
      <c r="O43" s="39">
        <f t="shared" si="4"/>
        <v>0.3333333333333333</v>
      </c>
      <c r="P43" s="35">
        <f t="shared" si="5"/>
        <v>0.9333333333333332</v>
      </c>
      <c r="Q43" s="124" t="s">
        <v>70</v>
      </c>
    </row>
    <row r="44" spans="1:17" ht="30" customHeight="1">
      <c r="A44" s="61">
        <v>29</v>
      </c>
      <c r="B44" s="62" t="s">
        <v>37</v>
      </c>
      <c r="C44" s="75">
        <v>6</v>
      </c>
      <c r="D44" s="75">
        <v>6</v>
      </c>
      <c r="E44" s="39">
        <f t="shared" si="0"/>
        <v>1</v>
      </c>
      <c r="F44" s="95">
        <v>52563</v>
      </c>
      <c r="G44" s="95">
        <v>52563</v>
      </c>
      <c r="H44" s="39">
        <f>G44/F44</f>
        <v>1</v>
      </c>
      <c r="I44" s="77">
        <f>F44-G44</f>
        <v>0</v>
      </c>
      <c r="J44" s="75">
        <v>6</v>
      </c>
      <c r="K44" s="75">
        <v>6</v>
      </c>
      <c r="L44" s="39">
        <f t="shared" si="3"/>
        <v>1</v>
      </c>
      <c r="M44" s="78">
        <v>3</v>
      </c>
      <c r="N44" s="78">
        <v>9</v>
      </c>
      <c r="O44" s="39">
        <f t="shared" si="4"/>
        <v>0.3333333333333333</v>
      </c>
      <c r="P44" s="35">
        <f t="shared" si="5"/>
        <v>0.9333333333333332</v>
      </c>
      <c r="Q44" s="125" t="s">
        <v>70</v>
      </c>
    </row>
    <row r="45" spans="1:17" ht="27.75" customHeight="1" thickBot="1">
      <c r="A45" s="98">
        <v>30</v>
      </c>
      <c r="B45" s="99" t="s">
        <v>60</v>
      </c>
      <c r="C45" s="100">
        <v>8</v>
      </c>
      <c r="D45" s="100">
        <v>8</v>
      </c>
      <c r="E45" s="88">
        <f t="shared" si="0"/>
        <v>1</v>
      </c>
      <c r="F45" s="101">
        <v>165463298.63</v>
      </c>
      <c r="G45" s="101">
        <v>12555092.96</v>
      </c>
      <c r="H45" s="88">
        <f t="shared" si="1"/>
        <v>0.07587841572090868</v>
      </c>
      <c r="I45" s="102">
        <f t="shared" si="2"/>
        <v>152908205.67</v>
      </c>
      <c r="J45" s="100">
        <v>3</v>
      </c>
      <c r="K45" s="100">
        <v>3</v>
      </c>
      <c r="L45" s="88">
        <f t="shared" si="3"/>
        <v>1</v>
      </c>
      <c r="M45" s="103">
        <v>3</v>
      </c>
      <c r="N45" s="103">
        <v>9</v>
      </c>
      <c r="O45" s="88">
        <f t="shared" si="4"/>
        <v>0.3333333333333333</v>
      </c>
      <c r="P45" s="53">
        <f t="shared" si="5"/>
        <v>0.8409211749054242</v>
      </c>
      <c r="Q45" s="122" t="s">
        <v>72</v>
      </c>
    </row>
    <row r="46" spans="1:17" s="26" customFormat="1" ht="15" customHeight="1">
      <c r="A46" s="55"/>
      <c r="B46" s="56" t="s">
        <v>61</v>
      </c>
      <c r="C46" s="104">
        <f>C47</f>
        <v>15.669999999999998</v>
      </c>
      <c r="D46" s="104">
        <f>D47</f>
        <v>16</v>
      </c>
      <c r="E46" s="91">
        <f t="shared" si="0"/>
        <v>0.9793749999999999</v>
      </c>
      <c r="F46" s="59">
        <f>F47</f>
        <v>63559445.5</v>
      </c>
      <c r="G46" s="59">
        <f>G47</f>
        <v>63557413.22</v>
      </c>
      <c r="H46" s="91">
        <f t="shared" si="1"/>
        <v>0.9999680255234448</v>
      </c>
      <c r="I46" s="59">
        <f t="shared" si="2"/>
        <v>2032.280000001192</v>
      </c>
      <c r="J46" s="104">
        <f>J47</f>
        <v>3</v>
      </c>
      <c r="K46" s="105">
        <f>K47</f>
        <v>3</v>
      </c>
      <c r="L46" s="91">
        <f t="shared" si="3"/>
        <v>1</v>
      </c>
      <c r="M46" s="105">
        <f>M47</f>
        <v>10</v>
      </c>
      <c r="N46" s="105">
        <f>N47</f>
        <v>12</v>
      </c>
      <c r="O46" s="91">
        <f t="shared" si="4"/>
        <v>0.8333333333333334</v>
      </c>
      <c r="P46" s="24">
        <f t="shared" si="5"/>
        <v>0.9688926358856776</v>
      </c>
      <c r="Q46" s="93"/>
    </row>
    <row r="47" spans="1:17" ht="26.25" thickBot="1">
      <c r="A47" s="98">
        <v>31</v>
      </c>
      <c r="B47" s="99" t="s">
        <v>62</v>
      </c>
      <c r="C47" s="100">
        <f>1+1+0.97+1+1+1+1+0.95+0.96+1+1+1+1+1+1+0.79</f>
        <v>15.669999999999998</v>
      </c>
      <c r="D47" s="100">
        <v>16</v>
      </c>
      <c r="E47" s="88">
        <f t="shared" si="0"/>
        <v>0.9793749999999999</v>
      </c>
      <c r="F47" s="101">
        <v>63559445.5</v>
      </c>
      <c r="G47" s="101">
        <v>63557413.22</v>
      </c>
      <c r="H47" s="88">
        <f t="shared" si="1"/>
        <v>0.9999680255234448</v>
      </c>
      <c r="I47" s="102">
        <f t="shared" si="2"/>
        <v>2032.280000001192</v>
      </c>
      <c r="J47" s="100">
        <v>3</v>
      </c>
      <c r="K47" s="100">
        <v>3</v>
      </c>
      <c r="L47" s="88">
        <f t="shared" si="3"/>
        <v>1</v>
      </c>
      <c r="M47" s="103">
        <v>10</v>
      </c>
      <c r="N47" s="103">
        <v>12</v>
      </c>
      <c r="O47" s="88">
        <f t="shared" si="4"/>
        <v>0.8333333333333334</v>
      </c>
      <c r="P47" s="53">
        <f t="shared" si="5"/>
        <v>0.9688926358856776</v>
      </c>
      <c r="Q47" s="54" t="s">
        <v>70</v>
      </c>
    </row>
    <row r="48" spans="1:17" ht="29.25" customHeight="1" thickBot="1">
      <c r="A48" s="126"/>
      <c r="B48" s="127" t="s">
        <v>63</v>
      </c>
      <c r="C48" s="128">
        <f>C9+C22+C26+C31+C34+C36+C39+C46</f>
        <v>249.05599999999998</v>
      </c>
      <c r="D48" s="128">
        <f>D9+D22+D26+D31+D34+D36+D39+D46</f>
        <v>255</v>
      </c>
      <c r="E48" s="129">
        <f>C48/D48</f>
        <v>0.9766901960784313</v>
      </c>
      <c r="F48" s="130">
        <f>F9+F22+F26+F31+F34+F36+F39+F46</f>
        <v>1428092070.72</v>
      </c>
      <c r="G48" s="130">
        <f>G9+G22+G26+G31+G34+G36+G39+G46</f>
        <v>1234795457.53</v>
      </c>
      <c r="H48" s="129">
        <f t="shared" si="1"/>
        <v>0.864646952984939</v>
      </c>
      <c r="I48" s="130">
        <f t="shared" si="2"/>
        <v>193296613.19000006</v>
      </c>
      <c r="J48" s="128">
        <f>J9+J22+J26+J31+J34+J36+J39+J46</f>
        <v>261</v>
      </c>
      <c r="K48" s="128">
        <f>K9+K22+K26+K31+K34+K36+K39+K46</f>
        <v>247</v>
      </c>
      <c r="L48" s="129">
        <f t="shared" si="3"/>
        <v>0.946360153256705</v>
      </c>
      <c r="M48" s="130">
        <f>M9+M22+M26+M31+M34+M36+M39+M46</f>
        <v>85</v>
      </c>
      <c r="N48" s="131">
        <f>N9+N22+N26+N31+N34+N36+N39+N46</f>
        <v>215</v>
      </c>
      <c r="O48" s="132">
        <f t="shared" si="4"/>
        <v>0.3953488372093023</v>
      </c>
      <c r="P48" s="133">
        <f t="shared" si="5"/>
        <v>0.9043187315999967</v>
      </c>
      <c r="Q48" s="134" t="s">
        <v>70</v>
      </c>
    </row>
    <row r="49" ht="15">
      <c r="O49" s="138"/>
    </row>
    <row r="50" ht="15">
      <c r="O50" s="138"/>
    </row>
    <row r="51" ht="15">
      <c r="O51" s="138"/>
    </row>
  </sheetData>
  <sheetProtection/>
  <mergeCells count="22">
    <mergeCell ref="C6:E6"/>
    <mergeCell ref="P5:P7"/>
    <mergeCell ref="F13:I13"/>
    <mergeCell ref="F19:I19"/>
    <mergeCell ref="F20:I20"/>
    <mergeCell ref="F14:I14"/>
    <mergeCell ref="A2:Q2"/>
    <mergeCell ref="A4:A7"/>
    <mergeCell ref="B4:B5"/>
    <mergeCell ref="J4:L4"/>
    <mergeCell ref="F4:I4"/>
    <mergeCell ref="P4:Q4"/>
    <mergeCell ref="J5:L5"/>
    <mergeCell ref="Q5:Q7"/>
    <mergeCell ref="B6:B7"/>
    <mergeCell ref="J6:L6"/>
    <mergeCell ref="F6:I6"/>
    <mergeCell ref="F5:I5"/>
    <mergeCell ref="M4:O4"/>
    <mergeCell ref="M5:O5"/>
    <mergeCell ref="C4:E4"/>
    <mergeCell ref="C5:E5"/>
  </mergeCells>
  <printOptions gridLines="1"/>
  <pageMargins left="0" right="0" top="0.5511811023622047" bottom="0.35433070866141736" header="0.5118110236220472" footer="0.5118110236220472"/>
  <pageSetup fitToHeight="0" fitToWidth="1" horizontalDpi="300" verticalDpi="300" orientation="landscape" paperSize="9" scale="5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00390625" style="0" bestFit="1" customWidth="1"/>
  </cols>
  <sheetData/>
  <sheetProtection/>
  <printOptions gridLines="1"/>
  <pageMargins left="0.7" right="0.7" top="0.75" bottom="0.75" header="0.511805555555555" footer="0.51180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KSR-1</dc:creator>
  <cp:keywords/>
  <dc:description/>
  <cp:lastModifiedBy>ksr-2</cp:lastModifiedBy>
  <cp:lastPrinted>2022-03-31T10:23:00Z</cp:lastPrinted>
  <dcterms:created xsi:type="dcterms:W3CDTF">2021-03-05T07:21:44Z</dcterms:created>
  <dcterms:modified xsi:type="dcterms:W3CDTF">2022-04-01T09:49:28Z</dcterms:modified>
  <cp:category/>
  <cp:version/>
  <cp:contentType/>
  <cp:contentStatus/>
  <cp:revision>2</cp:revision>
</cp:coreProperties>
</file>